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B53605A-BE98-4A8E-808D-6ED849CA8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l Lock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B9" i="1"/>
  <c r="B21" i="1"/>
  <c r="E19" i="1"/>
  <c r="E22" i="1" s="1"/>
  <c r="C17" i="1"/>
  <c r="F14" i="1"/>
  <c r="F13" i="1"/>
  <c r="E15" i="1" s="1"/>
  <c r="C15" i="1" s="1"/>
  <c r="C18" i="1" s="1"/>
  <c r="F2" i="1"/>
  <c r="F4" i="1" s="1"/>
  <c r="B5" i="1"/>
  <c r="F22" i="1" l="1"/>
  <c r="E21" i="1"/>
  <c r="F21" i="1"/>
  <c r="C26" i="1"/>
</calcChain>
</file>

<file path=xl/sharedStrings.xml><?xml version="1.0" encoding="utf-8"?>
<sst xmlns="http://schemas.openxmlformats.org/spreadsheetml/2006/main" count="34" uniqueCount="32">
  <si>
    <t>Ft</t>
  </si>
  <si>
    <t xml:space="preserve">Torque transmitted </t>
  </si>
  <si>
    <t>Design torque</t>
  </si>
  <si>
    <t>loading factor</t>
  </si>
  <si>
    <t>N-m</t>
  </si>
  <si>
    <t>torque</t>
  </si>
  <si>
    <t>cof</t>
  </si>
  <si>
    <t>shaft dia</t>
  </si>
  <si>
    <t>mean dia</t>
  </si>
  <si>
    <t>Axial force to disengage</t>
  </si>
  <si>
    <t>N</t>
  </si>
  <si>
    <t>for ball lock</t>
  </si>
  <si>
    <t>Spring force</t>
  </si>
  <si>
    <t>Fs</t>
  </si>
  <si>
    <t>cos 60</t>
  </si>
  <si>
    <t>sin60</t>
  </si>
  <si>
    <t>cof ball</t>
  </si>
  <si>
    <t>nusin60</t>
  </si>
  <si>
    <t>nucos60</t>
  </si>
  <si>
    <t>factor</t>
  </si>
  <si>
    <t>fs</t>
  </si>
  <si>
    <t>k1</t>
  </si>
  <si>
    <t>ks</t>
  </si>
  <si>
    <t>deflection</t>
  </si>
  <si>
    <t>m</t>
  </si>
  <si>
    <t xml:space="preserve"> gear ratio</t>
  </si>
  <si>
    <t>torque on shaft</t>
  </si>
  <si>
    <t>tangential force to disengage</t>
  </si>
  <si>
    <t>BALL LOCK AND SPRING DESIGN</t>
  </si>
  <si>
    <t>TORQUE &amp; GEOMETRY</t>
  </si>
  <si>
    <t>BALL LOCK &amp; SPRING</t>
  </si>
  <si>
    <t>DISENGAGEMENT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</si>
</sst>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rgb="FF1F2937"/>
      <name val="Aptos"/>
    </font>
    <font>
      <b/>
      <sz val="11"/>
      <color rgb="FFFFFFFF"/>
      <name val="Aptos"/>
    </font>
    <font>
      <b/>
      <sz val="18"/>
      <color rgb="FFFFFFFF"/>
      <name val="Aptos"/>
    </font>
    <font>
      <b/>
      <sz val="11"/>
      <color rgb="FF374151"/>
      <name val="Aptos"/>
    </font>
    <font>
      <i/>
      <sz val="11"/>
      <color rgb="FF6B7280"/>
      <name val="Aptos"/>
    </font>
    <font>
      <b/>
      <sz val="11"/>
      <color rgb="FF17365D"/>
      <name val="Aptos"/>
    </font>
    <font>
      <b/>
      <sz val="11"/>
      <color rgb="FF215E21"/>
      <name val="Aptos"/>
    </font>
    <font>
      <b/>
      <sz val="11"/>
      <color rgb="FF7F6000"/>
      <name val="Aptos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FBAD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FBAD0"/>
      </top>
      <bottom style="thin">
        <color rgb="FF9FBAD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9FBAD0"/>
      </top>
      <bottom/>
      <diagonal/>
    </border>
    <border>
      <left style="thin">
        <color indexed="64"/>
      </left>
      <right/>
      <top style="thin">
        <color rgb="FF9FBAD0"/>
      </top>
      <bottom style="thin">
        <color rgb="FF9FBAD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FBAD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70AD47"/>
      </bottom>
      <diagonal/>
    </border>
    <border>
      <left style="thin">
        <color indexed="64"/>
      </left>
      <right style="thin">
        <color indexed="64"/>
      </right>
      <top/>
      <bottom style="thin">
        <color rgb="FF9FBAD0"/>
      </bottom>
      <diagonal/>
    </border>
    <border>
      <left style="thin">
        <color indexed="64"/>
      </left>
      <right style="thin">
        <color indexed="64"/>
      </right>
      <top style="thin">
        <color rgb="FF9FBAD0"/>
      </top>
      <bottom style="thin">
        <color rgb="FF70AD47"/>
      </bottom>
      <diagonal/>
    </border>
    <border>
      <left style="thin">
        <color indexed="64"/>
      </left>
      <right style="thin">
        <color indexed="64"/>
      </right>
      <top style="thin">
        <color rgb="FF70AD47"/>
      </top>
      <bottom style="thin">
        <color rgb="FF70AD47"/>
      </bottom>
      <diagonal/>
    </border>
    <border>
      <left style="thin">
        <color indexed="64"/>
      </left>
      <right style="thin">
        <color indexed="64"/>
      </right>
      <top style="thin">
        <color rgb="FF70AD47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9FBAD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E2F3"/>
      </bottom>
      <diagonal/>
    </border>
    <border>
      <left style="thin">
        <color indexed="64"/>
      </left>
      <right/>
      <top style="thin">
        <color indexed="64"/>
      </top>
      <bottom style="thin">
        <color rgb="FFD9E2F3"/>
      </bottom>
      <diagonal/>
    </border>
    <border>
      <left style="thin">
        <color indexed="64"/>
      </left>
      <right style="thin">
        <color indexed="64"/>
      </right>
      <top/>
      <bottom style="thin">
        <color rgb="FFD9E2F3"/>
      </bottom>
      <diagonal/>
    </border>
    <border>
      <left/>
      <right style="thin">
        <color indexed="64"/>
      </right>
      <top style="thin">
        <color indexed="64"/>
      </top>
      <bottom style="thin">
        <color rgb="FFD9E2F3"/>
      </bottom>
      <diagonal/>
    </border>
    <border>
      <left style="thin">
        <color indexed="64"/>
      </left>
      <right/>
      <top style="thin">
        <color indexed="64"/>
      </top>
      <bottom style="thin">
        <color rgb="FF70AD47"/>
      </bottom>
      <diagonal/>
    </border>
    <border>
      <left/>
      <right style="thin">
        <color indexed="64"/>
      </right>
      <top/>
      <bottom style="thin">
        <color rgb="FFD9E2F3"/>
      </bottom>
      <diagonal/>
    </border>
    <border>
      <left style="thin">
        <color indexed="64"/>
      </left>
      <right style="thin">
        <color indexed="64"/>
      </right>
      <top style="thin">
        <color rgb="FF9FBAD0"/>
      </top>
      <bottom style="thin">
        <color rgb="FFD9E2F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5" fontId="6" fillId="5" borderId="6" xfId="0" applyNumberFormat="1" applyFont="1" applyFill="1" applyBorder="1" applyAlignment="1">
      <alignment horizontal="right" vertical="center"/>
    </xf>
    <xf numFmtId="4" fontId="7" fillId="6" borderId="6" xfId="0" applyNumberFormat="1" applyFont="1" applyFill="1" applyBorder="1" applyAlignment="1">
      <alignment horizontal="right" vertical="center"/>
    </xf>
    <xf numFmtId="4" fontId="7" fillId="6" borderId="21" xfId="0" applyNumberFormat="1" applyFont="1" applyFill="1" applyBorder="1" applyAlignment="1">
      <alignment horizontal="right" vertical="center"/>
    </xf>
    <xf numFmtId="165" fontId="7" fillId="6" borderId="22" xfId="0" applyNumberFormat="1" applyFont="1" applyFill="1" applyBorder="1" applyAlignment="1">
      <alignment horizontal="right" vertical="center"/>
    </xf>
    <xf numFmtId="4" fontId="8" fillId="7" borderId="20" xfId="0" applyNumberFormat="1" applyFont="1" applyFill="1" applyBorder="1" applyAlignment="1">
      <alignment horizontal="right" vertical="center"/>
    </xf>
    <xf numFmtId="4" fontId="8" fillId="7" borderId="8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5" fontId="7" fillId="6" borderId="13" xfId="0" applyNumberFormat="1" applyFont="1" applyFill="1" applyBorder="1" applyAlignment="1">
      <alignment horizontal="right" vertical="center"/>
    </xf>
    <xf numFmtId="164" fontId="7" fillId="6" borderId="23" xfId="0" applyNumberFormat="1" applyFont="1" applyFill="1" applyBorder="1" applyAlignment="1">
      <alignment horizontal="right" vertical="center"/>
    </xf>
    <xf numFmtId="164" fontId="7" fillId="6" borderId="22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right" vertical="center"/>
    </xf>
    <xf numFmtId="165" fontId="7" fillId="6" borderId="6" xfId="0" applyNumberFormat="1" applyFont="1" applyFill="1" applyBorder="1" applyAlignment="1">
      <alignment horizontal="right" vertical="center"/>
    </xf>
    <xf numFmtId="4" fontId="7" fillId="6" borderId="19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165" fontId="7" fillId="6" borderId="23" xfId="0" applyNumberFormat="1" applyFont="1" applyFill="1" applyBorder="1" applyAlignment="1">
      <alignment horizontal="right" vertical="center"/>
    </xf>
    <xf numFmtId="165" fontId="6" fillId="5" borderId="8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4" fontId="8" fillId="7" borderId="6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4" fontId="6" fillId="5" borderId="8" xfId="0" applyNumberFormat="1" applyFont="1" applyFill="1" applyBorder="1" applyAlignment="1">
      <alignment horizontal="right" vertical="center"/>
    </xf>
    <xf numFmtId="4" fontId="8" fillId="7" borderId="10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" fontId="6" fillId="5" borderId="24" xfId="0" applyNumberFormat="1" applyFont="1" applyFill="1" applyBorder="1" applyAlignment="1">
      <alignment horizontal="right" vertical="center"/>
    </xf>
    <xf numFmtId="165" fontId="6" fillId="5" borderId="16" xfId="0" applyNumberFormat="1" applyFont="1" applyFill="1" applyBorder="1" applyAlignment="1">
      <alignment horizontal="right" vertical="center"/>
    </xf>
    <xf numFmtId="4" fontId="6" fillId="5" borderId="6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4" fontId="8" fillId="7" borderId="7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4" fontId="8" fillId="7" borderId="27" xfId="0" applyNumberFormat="1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165" fontId="7" fillId="6" borderId="29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right" vertical="center"/>
    </xf>
    <xf numFmtId="4" fontId="8" fillId="7" borderId="3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2B87B22-6FF5-49CF-AB9A-16419E96E27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ad52efe0-cd50-4014-9182-a20af90a8624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I6" sqref="I6"/>
    </sheetView>
  </sheetViews>
  <sheetFormatPr defaultRowHeight="14.4" x14ac:dyDescent="0.3"/>
  <cols>
    <col min="1" max="1" width="38" customWidth="1"/>
    <col min="2" max="2" width="16.6640625" customWidth="1"/>
    <col min="3" max="3" width="35.21875" customWidth="1"/>
    <col min="4" max="4" width="15.77734375" customWidth="1"/>
    <col min="5" max="5" width="28.6640625" customWidth="1"/>
    <col min="6" max="6" width="19.44140625" customWidth="1"/>
  </cols>
  <sheetData>
    <row r="1" spans="1:6" ht="23.4" x14ac:dyDescent="0.3">
      <c r="A1" s="44" t="s">
        <v>28</v>
      </c>
      <c r="B1" s="1"/>
      <c r="C1" s="1"/>
      <c r="D1" s="1"/>
      <c r="E1" s="3"/>
      <c r="F1" s="3"/>
    </row>
    <row r="2" spans="1:6" x14ac:dyDescent="0.3">
      <c r="A2" s="2" t="s">
        <v>29</v>
      </c>
      <c r="B2" s="4"/>
      <c r="C2" s="5"/>
      <c r="D2" s="33"/>
      <c r="E2" s="51" t="s">
        <v>25</v>
      </c>
      <c r="F2" s="8">
        <f>2.71*3.89</f>
        <v>10.5419</v>
      </c>
    </row>
    <row r="3" spans="1:6" x14ac:dyDescent="0.3">
      <c r="A3" s="49" t="s">
        <v>1</v>
      </c>
      <c r="B3" s="9">
        <v>127</v>
      </c>
      <c r="C3" s="48" t="s">
        <v>4</v>
      </c>
      <c r="D3" s="33"/>
      <c r="E3" s="51" t="s">
        <v>5</v>
      </c>
      <c r="F3" s="10">
        <v>12</v>
      </c>
    </row>
    <row r="4" spans="1:6" x14ac:dyDescent="0.3">
      <c r="A4" s="49" t="s">
        <v>3</v>
      </c>
      <c r="B4" s="11">
        <v>1.5</v>
      </c>
      <c r="C4" s="48"/>
      <c r="D4" s="33"/>
      <c r="E4" s="51" t="s">
        <v>26</v>
      </c>
      <c r="F4" s="12">
        <f>F3*F2</f>
        <v>126.50280000000001</v>
      </c>
    </row>
    <row r="5" spans="1:6" x14ac:dyDescent="0.3">
      <c r="A5" s="49" t="s">
        <v>2</v>
      </c>
      <c r="B5" s="13">
        <f>B4*B3</f>
        <v>190.5</v>
      </c>
      <c r="C5" s="48" t="s">
        <v>4</v>
      </c>
      <c r="D5" s="56"/>
      <c r="E5" s="52"/>
      <c r="F5" s="16"/>
    </row>
    <row r="6" spans="1:6" x14ac:dyDescent="0.3">
      <c r="A6" s="49" t="s">
        <v>6</v>
      </c>
      <c r="B6" s="17">
        <v>0.08</v>
      </c>
      <c r="C6" s="48"/>
      <c r="D6" s="57">
        <v>0.125</v>
      </c>
      <c r="E6" s="52"/>
      <c r="F6" s="6"/>
    </row>
    <row r="7" spans="1:6" x14ac:dyDescent="0.3">
      <c r="A7" s="49" t="s">
        <v>7</v>
      </c>
      <c r="B7" s="18">
        <v>2.3E-2</v>
      </c>
      <c r="C7" s="48" t="s">
        <v>24</v>
      </c>
      <c r="D7" s="42"/>
      <c r="E7" s="52"/>
      <c r="F7" s="6"/>
    </row>
    <row r="8" spans="1:6" x14ac:dyDescent="0.3">
      <c r="A8" s="49" t="s">
        <v>8</v>
      </c>
      <c r="B8" s="19">
        <v>3.7999999999999999E-2</v>
      </c>
      <c r="C8" s="48" t="s">
        <v>24</v>
      </c>
      <c r="D8" s="33"/>
      <c r="E8" s="52"/>
      <c r="F8" s="6"/>
    </row>
    <row r="9" spans="1:6" x14ac:dyDescent="0.3">
      <c r="A9" s="53" t="s">
        <v>9</v>
      </c>
      <c r="B9" s="54">
        <f>2*B5*((B6/B7)-(-D6/B8))</f>
        <v>2578.5068649885584</v>
      </c>
      <c r="C9" s="55" t="s">
        <v>10</v>
      </c>
      <c r="D9" s="33"/>
      <c r="E9" s="52"/>
      <c r="F9" s="14"/>
    </row>
    <row r="10" spans="1:6" x14ac:dyDescent="0.3">
      <c r="A10" s="2" t="s">
        <v>30</v>
      </c>
      <c r="B10" s="60"/>
      <c r="C10" s="21"/>
      <c r="D10" s="33"/>
      <c r="E10" s="51" t="s">
        <v>16</v>
      </c>
      <c r="F10" s="22">
        <v>0.08</v>
      </c>
    </row>
    <row r="11" spans="1:6" x14ac:dyDescent="0.3">
      <c r="A11" s="46" t="s">
        <v>11</v>
      </c>
      <c r="B11" s="7" t="s">
        <v>0</v>
      </c>
      <c r="C11" s="23">
        <v>128.9</v>
      </c>
      <c r="D11" s="29"/>
      <c r="E11" s="51" t="s">
        <v>14</v>
      </c>
      <c r="F11" s="25">
        <v>0.5</v>
      </c>
    </row>
    <row r="12" spans="1:6" x14ac:dyDescent="0.3">
      <c r="A12" s="46" t="s">
        <v>12</v>
      </c>
      <c r="B12" s="15" t="s">
        <v>13</v>
      </c>
      <c r="C12" s="16"/>
      <c r="D12" s="29"/>
      <c r="E12" s="51" t="s">
        <v>15</v>
      </c>
      <c r="F12" s="11">
        <v>0.86</v>
      </c>
    </row>
    <row r="13" spans="1:6" x14ac:dyDescent="0.3">
      <c r="A13" s="46"/>
      <c r="B13" s="15"/>
      <c r="C13" s="6"/>
      <c r="D13" s="29"/>
      <c r="E13" s="51" t="s">
        <v>17</v>
      </c>
      <c r="F13" s="26">
        <f>F10*F12</f>
        <v>6.88E-2</v>
      </c>
    </row>
    <row r="14" spans="1:6" x14ac:dyDescent="0.3">
      <c r="A14" s="46"/>
      <c r="B14" s="15"/>
      <c r="C14" s="14"/>
      <c r="D14" s="29"/>
      <c r="E14" s="50" t="s">
        <v>18</v>
      </c>
      <c r="F14" s="27">
        <f>F10*F11</f>
        <v>0.04</v>
      </c>
    </row>
    <row r="15" spans="1:6" x14ac:dyDescent="0.3">
      <c r="A15" s="46"/>
      <c r="B15" s="7" t="s">
        <v>20</v>
      </c>
      <c r="C15" s="28">
        <f>C11*E15</f>
        <v>51.445422222222227</v>
      </c>
      <c r="D15" s="29" t="s">
        <v>19</v>
      </c>
      <c r="E15" s="58">
        <f>((F11-F13)/(F12+F14))-F10</f>
        <v>0.39911111111111114</v>
      </c>
      <c r="F15" s="59"/>
    </row>
    <row r="16" spans="1:6" x14ac:dyDescent="0.3">
      <c r="A16" s="46"/>
      <c r="B16" s="7" t="s">
        <v>21</v>
      </c>
      <c r="C16" s="10">
        <v>30.98</v>
      </c>
      <c r="D16" s="24"/>
      <c r="E16" s="16"/>
      <c r="F16" s="16"/>
    </row>
    <row r="17" spans="1:6" x14ac:dyDescent="0.3">
      <c r="A17" s="46"/>
      <c r="B17" s="7" t="s">
        <v>22</v>
      </c>
      <c r="C17" s="31">
        <f>C16/8</f>
        <v>3.8725000000000001</v>
      </c>
      <c r="D17" s="24"/>
      <c r="E17" s="6"/>
      <c r="F17" s="6"/>
    </row>
    <row r="18" spans="1:6" x14ac:dyDescent="0.3">
      <c r="A18" s="46"/>
      <c r="B18" s="61" t="s">
        <v>23</v>
      </c>
      <c r="C18" s="62">
        <f>C15/C17</f>
        <v>13.284808837242666</v>
      </c>
      <c r="D18" s="24"/>
      <c r="E18" s="14"/>
      <c r="F18" s="6"/>
    </row>
    <row r="19" spans="1:6" x14ac:dyDescent="0.3">
      <c r="A19" s="45"/>
      <c r="B19" s="16"/>
      <c r="C19" s="16"/>
      <c r="D19" s="33"/>
      <c r="E19" s="8">
        <f>B6/B7</f>
        <v>3.4782608695652177</v>
      </c>
      <c r="F19" s="24"/>
    </row>
    <row r="20" spans="1:6" x14ac:dyDescent="0.3">
      <c r="A20" s="45"/>
      <c r="B20" s="14"/>
      <c r="C20" s="14"/>
      <c r="D20" s="33"/>
      <c r="E20" s="34">
        <f>-D6/B8</f>
        <v>-3.2894736842105265</v>
      </c>
      <c r="F20" s="35"/>
    </row>
    <row r="21" spans="1:6" x14ac:dyDescent="0.3">
      <c r="A21" s="46"/>
      <c r="B21" s="36">
        <f>(C11/10)-(1-F11)</f>
        <v>12.39</v>
      </c>
      <c r="C21" s="23">
        <v>25.14</v>
      </c>
      <c r="D21" s="29"/>
      <c r="E21" s="37">
        <f>E19+E20</f>
        <v>0.18878718535469119</v>
      </c>
      <c r="F21" s="38">
        <f>2*B5*E21</f>
        <v>71.92791762013735</v>
      </c>
    </row>
    <row r="22" spans="1:6" x14ac:dyDescent="0.3">
      <c r="A22" s="45"/>
      <c r="B22" s="16"/>
      <c r="C22" s="16"/>
      <c r="D22" s="33"/>
      <c r="E22" s="39">
        <f>E19-E20</f>
        <v>6.7677345537757443</v>
      </c>
      <c r="F22" s="32">
        <f>2*B5*E22</f>
        <v>2578.5068649885584</v>
      </c>
    </row>
    <row r="23" spans="1:6" x14ac:dyDescent="0.3">
      <c r="A23" s="2" t="s">
        <v>31</v>
      </c>
      <c r="B23" s="40"/>
      <c r="C23" s="40"/>
      <c r="D23" s="40"/>
      <c r="E23" s="20"/>
      <c r="F23" s="41"/>
    </row>
    <row r="24" spans="1:6" x14ac:dyDescent="0.3">
      <c r="A24" s="45"/>
      <c r="B24" s="6"/>
      <c r="C24" s="6"/>
      <c r="D24" s="14"/>
      <c r="E24" s="6"/>
      <c r="F24" s="6"/>
    </row>
    <row r="25" spans="1:6" x14ac:dyDescent="0.3">
      <c r="A25" s="45"/>
      <c r="B25" s="6"/>
      <c r="C25" s="50" t="s">
        <v>27</v>
      </c>
      <c r="D25" s="23">
        <v>2578</v>
      </c>
      <c r="E25" s="24"/>
      <c r="F25" s="6"/>
    </row>
    <row r="26" spans="1:6" x14ac:dyDescent="0.3">
      <c r="A26" s="47"/>
      <c r="B26" s="42"/>
      <c r="C26" s="43">
        <f>B9*0.08</f>
        <v>206.28054919908467</v>
      </c>
      <c r="D26" s="30"/>
      <c r="E26" s="6"/>
      <c r="F26" s="6"/>
    </row>
  </sheetData>
  <mergeCells count="4">
    <mergeCell ref="A1:F1"/>
    <mergeCell ref="A2:C2"/>
    <mergeCell ref="A10:C10"/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 Lock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2026-08-09T08:15:59Z</dcterms:modified>
</cp:coreProperties>
</file>