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rianantha-web\calc\"/>
    </mc:Choice>
  </mc:AlternateContent>
  <xr:revisionPtr revIDLastSave="0" documentId="13_ncr:1_{DCFF2B0A-E3DB-45CD-8A6A-2AAD807071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ey lengt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B7" i="1"/>
  <c r="F18" i="1"/>
  <c r="B17" i="1"/>
  <c r="B16" i="1"/>
  <c r="B21" i="1" s="1"/>
  <c r="B8" i="1"/>
  <c r="E10" i="1" s="1"/>
  <c r="F10" i="1" s="1"/>
  <c r="B4" i="1"/>
  <c r="B18" i="1" s="1"/>
  <c r="B19" i="1" s="1"/>
  <c r="B20" i="1" l="1"/>
  <c r="D19" i="1"/>
  <c r="B24" i="1" s="1"/>
  <c r="B23" i="1"/>
  <c r="B10" i="1"/>
  <c r="C10" i="1" s="1"/>
  <c r="E11" i="1" s="1"/>
</calcChain>
</file>

<file path=xl/sharedStrings.xml><?xml version="1.0" encoding="utf-8"?>
<sst xmlns="http://schemas.openxmlformats.org/spreadsheetml/2006/main" count="37" uniqueCount="33">
  <si>
    <t>Torque</t>
  </si>
  <si>
    <t>Diameter</t>
  </si>
  <si>
    <t>m</t>
  </si>
  <si>
    <t>mm</t>
  </si>
  <si>
    <t>N-m</t>
  </si>
  <si>
    <t>N</t>
  </si>
  <si>
    <t>N/m²</t>
  </si>
  <si>
    <t>Force</t>
  </si>
  <si>
    <t>UTS</t>
  </si>
  <si>
    <t>Design factor</t>
  </si>
  <si>
    <t>Width</t>
  </si>
  <si>
    <t>METHOD1</t>
  </si>
  <si>
    <t>METHOD2</t>
  </si>
  <si>
    <t>PREFERRED KEY LENGTH</t>
  </si>
  <si>
    <t>Shear stress τd</t>
  </si>
  <si>
    <t>Length</t>
  </si>
  <si>
    <t>ENTER DATAS ON GREEN FIELDS</t>
  </si>
  <si>
    <t>Key width (b)</t>
  </si>
  <si>
    <t>Key height(h)</t>
  </si>
  <si>
    <t>Key way Depth shaft(t1)</t>
  </si>
  <si>
    <t>Key way Depth hub(t2)</t>
  </si>
  <si>
    <t>Shear Force Fs</t>
  </si>
  <si>
    <t>Shear Stress key</t>
  </si>
  <si>
    <t>Bearing pressure (p)</t>
  </si>
  <si>
    <t>Nominal torsional stress</t>
  </si>
  <si>
    <t>Key length selected</t>
  </si>
  <si>
    <t>SHAFT MATERIAL</t>
  </si>
  <si>
    <t>YIELD STRENGTH</t>
  </si>
  <si>
    <t>PERMISSIBLE SHEAR STRESS</t>
  </si>
  <si>
    <t>N/mm²</t>
  </si>
  <si>
    <t>Safety factor key</t>
  </si>
  <si>
    <t>Safety factor shaft</t>
  </si>
  <si>
    <t>SHAFT &amp; KEY LENGTH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</si>
</sst>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8"/>
      <color theme="1"/>
      <name val="Bodoni MT Black"/>
      <family val="1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3" fillId="7" borderId="1" xfId="0" applyFont="1" applyFill="1" applyBorder="1"/>
    <xf numFmtId="0" fontId="3" fillId="6" borderId="1" xfId="0" applyFont="1" applyFill="1" applyBorder="1"/>
    <xf numFmtId="0" fontId="2" fillId="6" borderId="1" xfId="0" applyFont="1" applyFill="1" applyBorder="1"/>
    <xf numFmtId="0" fontId="4" fillId="6" borderId="1" xfId="0" applyFont="1" applyFill="1" applyBorder="1"/>
    <xf numFmtId="0" fontId="4" fillId="8" borderId="1" xfId="0" applyFont="1" applyFill="1" applyBorder="1"/>
    <xf numFmtId="0" fontId="2" fillId="8" borderId="1" xfId="0" applyFont="1" applyFill="1" applyBorder="1"/>
    <xf numFmtId="0" fontId="4" fillId="9" borderId="1" xfId="0" applyFont="1" applyFill="1" applyBorder="1"/>
    <xf numFmtId="0" fontId="2" fillId="9" borderId="1" xfId="0" applyFont="1" applyFill="1" applyBorder="1"/>
    <xf numFmtId="0" fontId="5" fillId="10" borderId="1" xfId="0" applyFont="1" applyFill="1" applyBorder="1"/>
    <xf numFmtId="2" fontId="5" fillId="10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justify"/>
    </xf>
    <xf numFmtId="0" fontId="2" fillId="0" borderId="3" xfId="0" applyFont="1" applyBorder="1" applyAlignment="1">
      <alignment horizontal="left" vertical="justify"/>
    </xf>
    <xf numFmtId="0" fontId="2" fillId="0" borderId="4" xfId="0" applyFont="1" applyBorder="1" applyAlignment="1">
      <alignment horizontal="left" vertical="justify"/>
    </xf>
    <xf numFmtId="0" fontId="2" fillId="0" borderId="5" xfId="0" applyFont="1" applyBorder="1" applyAlignment="1">
      <alignment horizontal="left" vertical="justify"/>
    </xf>
    <xf numFmtId="0" fontId="2" fillId="0" borderId="0" xfId="0" applyFont="1" applyAlignment="1">
      <alignment horizontal="left" vertical="justify"/>
    </xf>
    <xf numFmtId="0" fontId="2" fillId="0" borderId="6" xfId="0" applyFont="1" applyBorder="1" applyAlignment="1">
      <alignment horizontal="left" vertical="justify"/>
    </xf>
    <xf numFmtId="0" fontId="2" fillId="0" borderId="7" xfId="0" applyFont="1" applyBorder="1" applyAlignment="1">
      <alignment horizontal="left" vertical="justify"/>
    </xf>
    <xf numFmtId="0" fontId="2" fillId="0" borderId="8" xfId="0" applyFont="1" applyBorder="1" applyAlignment="1">
      <alignment horizontal="left" vertical="justify"/>
    </xf>
    <xf numFmtId="0" fontId="2" fillId="0" borderId="9" xfId="0" applyFont="1" applyBorder="1" applyAlignment="1">
      <alignment horizontal="left" vertical="justify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F16" sqref="F16:G16"/>
    </sheetView>
  </sheetViews>
  <sheetFormatPr defaultRowHeight="14.4" x14ac:dyDescent="0.3"/>
  <cols>
    <col min="1" max="1" width="33" customWidth="1"/>
    <col min="2" max="2" width="30.109375" customWidth="1"/>
    <col min="6" max="6" width="11.88671875" customWidth="1"/>
    <col min="7" max="7" width="17" customWidth="1"/>
  </cols>
  <sheetData>
    <row r="1" spans="1:7" ht="23.4" x14ac:dyDescent="0.3">
      <c r="A1" s="15" t="s">
        <v>32</v>
      </c>
      <c r="B1" s="15"/>
      <c r="C1" s="15"/>
      <c r="D1" s="15"/>
      <c r="E1" s="15"/>
      <c r="F1" s="15"/>
      <c r="G1" s="15"/>
    </row>
    <row r="2" spans="1:7" ht="17.399999999999999" x14ac:dyDescent="0.3">
      <c r="A2" s="3" t="s">
        <v>0</v>
      </c>
      <c r="B2" s="3">
        <v>700</v>
      </c>
      <c r="C2" s="3" t="s">
        <v>4</v>
      </c>
      <c r="D2" s="20" t="s">
        <v>16</v>
      </c>
      <c r="E2" s="21"/>
      <c r="F2" s="21"/>
      <c r="G2" s="22"/>
    </row>
    <row r="3" spans="1:7" ht="17.399999999999999" x14ac:dyDescent="0.3">
      <c r="A3" s="3" t="s">
        <v>1</v>
      </c>
      <c r="B3" s="3">
        <v>3.5000000000000003E-2</v>
      </c>
      <c r="C3" s="3" t="s">
        <v>2</v>
      </c>
      <c r="D3" s="23"/>
      <c r="E3" s="24"/>
      <c r="F3" s="24"/>
      <c r="G3" s="25"/>
    </row>
    <row r="4" spans="1:7" ht="17.399999999999999" x14ac:dyDescent="0.3">
      <c r="A4" s="4" t="s">
        <v>7</v>
      </c>
      <c r="B4" s="4">
        <f>B2/(B3/2)</f>
        <v>39999.999999999993</v>
      </c>
      <c r="C4" s="4" t="s">
        <v>5</v>
      </c>
      <c r="D4" s="23"/>
      <c r="E4" s="24"/>
      <c r="F4" s="24"/>
      <c r="G4" s="25"/>
    </row>
    <row r="5" spans="1:7" ht="17.399999999999999" x14ac:dyDescent="0.3">
      <c r="A5" s="3" t="s">
        <v>8</v>
      </c>
      <c r="B5" s="3">
        <v>1100000000</v>
      </c>
      <c r="C5" s="3" t="s">
        <v>6</v>
      </c>
      <c r="D5" s="23"/>
      <c r="E5" s="24"/>
      <c r="F5" s="24"/>
      <c r="G5" s="25"/>
    </row>
    <row r="6" spans="1:7" ht="17.399999999999999" x14ac:dyDescent="0.3">
      <c r="A6" s="1" t="s">
        <v>9</v>
      </c>
      <c r="B6" s="1">
        <v>2</v>
      </c>
      <c r="C6" s="1"/>
      <c r="D6" s="23"/>
      <c r="E6" s="24"/>
      <c r="F6" s="24"/>
      <c r="G6" s="25"/>
    </row>
    <row r="7" spans="1:7" ht="17.399999999999999" x14ac:dyDescent="0.3">
      <c r="A7" s="2" t="s">
        <v>14</v>
      </c>
      <c r="B7" s="2">
        <f>(0.37*B5)/(B6*1000000)</f>
        <v>203.5</v>
      </c>
      <c r="C7" s="2" t="s">
        <v>29</v>
      </c>
      <c r="D7" s="23"/>
      <c r="E7" s="24"/>
      <c r="F7" s="24"/>
      <c r="G7" s="25"/>
    </row>
    <row r="8" spans="1:7" ht="17.399999999999999" x14ac:dyDescent="0.3">
      <c r="A8" s="2" t="s">
        <v>10</v>
      </c>
      <c r="B8" s="2">
        <f>B3/4</f>
        <v>8.7500000000000008E-3</v>
      </c>
      <c r="C8" s="2" t="s">
        <v>2</v>
      </c>
      <c r="D8" s="26"/>
      <c r="E8" s="27"/>
      <c r="F8" s="27"/>
      <c r="G8" s="28"/>
    </row>
    <row r="9" spans="1:7" ht="17.399999999999999" x14ac:dyDescent="0.3">
      <c r="A9" s="2"/>
      <c r="B9" s="16" t="s">
        <v>11</v>
      </c>
      <c r="C9" s="16"/>
      <c r="D9" s="16" t="s">
        <v>12</v>
      </c>
      <c r="E9" s="16"/>
      <c r="F9" s="16"/>
      <c r="G9" s="1"/>
    </row>
    <row r="10" spans="1:7" ht="17.399999999999999" x14ac:dyDescent="0.3">
      <c r="A10" s="2" t="s">
        <v>15</v>
      </c>
      <c r="B10" s="2">
        <f>(2*B2)/(B7*1000000*B3*B8)</f>
        <v>2.246402246402246E-2</v>
      </c>
      <c r="C10" s="2">
        <f>B10*1000</f>
        <v>22.46402246402246</v>
      </c>
      <c r="D10" s="2" t="s">
        <v>3</v>
      </c>
      <c r="E10" s="2">
        <f>(4*B2*B6)/(B3*B8*B5)</f>
        <v>1.662337662337662E-2</v>
      </c>
      <c r="F10" s="2">
        <f>E10*1000</f>
        <v>16.623376623376618</v>
      </c>
      <c r="G10" s="1" t="s">
        <v>3</v>
      </c>
    </row>
    <row r="11" spans="1:7" ht="15" customHeight="1" x14ac:dyDescent="0.3">
      <c r="A11" s="17" t="s">
        <v>13</v>
      </c>
      <c r="B11" s="17"/>
      <c r="C11" s="17"/>
      <c r="D11" s="17"/>
      <c r="E11" s="18">
        <f>(C10+F10)/2</f>
        <v>19.543699543699539</v>
      </c>
      <c r="F11" s="18"/>
      <c r="G11" s="19" t="s">
        <v>3</v>
      </c>
    </row>
    <row r="12" spans="1:7" ht="15" customHeight="1" x14ac:dyDescent="0.3">
      <c r="A12" s="17"/>
      <c r="B12" s="17"/>
      <c r="C12" s="17"/>
      <c r="D12" s="17"/>
      <c r="E12" s="18"/>
      <c r="F12" s="18"/>
      <c r="G12" s="19"/>
    </row>
    <row r="13" spans="1:7" ht="20.399999999999999" x14ac:dyDescent="0.35">
      <c r="A13" s="6" t="s">
        <v>25</v>
      </c>
      <c r="B13" s="7">
        <v>35</v>
      </c>
    </row>
    <row r="14" spans="1:7" ht="21" x14ac:dyDescent="0.4">
      <c r="A14" s="8" t="s">
        <v>17</v>
      </c>
      <c r="B14" s="7">
        <v>8</v>
      </c>
      <c r="D14" s="33" t="s">
        <v>26</v>
      </c>
      <c r="E14" s="33"/>
      <c r="F14" s="33"/>
      <c r="G14" s="33"/>
    </row>
    <row r="15" spans="1:7" ht="21" x14ac:dyDescent="0.4">
      <c r="A15" s="8" t="s">
        <v>18</v>
      </c>
      <c r="B15" s="7">
        <v>7</v>
      </c>
      <c r="D15" s="34" t="s">
        <v>8</v>
      </c>
      <c r="E15" s="34"/>
      <c r="F15" s="5" t="s">
        <v>27</v>
      </c>
      <c r="G15" s="5"/>
    </row>
    <row r="16" spans="1:7" ht="21" x14ac:dyDescent="0.4">
      <c r="A16" s="11" t="s">
        <v>19</v>
      </c>
      <c r="B16" s="12">
        <f>B14/2</f>
        <v>4</v>
      </c>
      <c r="D16" s="35">
        <v>1190</v>
      </c>
      <c r="E16" s="35"/>
      <c r="F16" s="35">
        <v>890</v>
      </c>
      <c r="G16" s="35"/>
    </row>
    <row r="17" spans="1:7" ht="21" x14ac:dyDescent="0.4">
      <c r="A17" s="11" t="s">
        <v>20</v>
      </c>
      <c r="B17" s="12">
        <f>(B15/2)-0.2</f>
        <v>3.3</v>
      </c>
      <c r="D17" s="36" t="s">
        <v>28</v>
      </c>
      <c r="E17" s="36"/>
      <c r="F17" s="36"/>
      <c r="G17" s="36"/>
    </row>
    <row r="18" spans="1:7" ht="21" x14ac:dyDescent="0.4">
      <c r="A18" s="9" t="s">
        <v>21</v>
      </c>
      <c r="B18" s="10">
        <f>B4</f>
        <v>39999.999999999993</v>
      </c>
      <c r="D18" s="29">
        <f>0.57*D16</f>
        <v>678.3</v>
      </c>
      <c r="E18" s="30"/>
      <c r="F18" s="30">
        <f>0.3*F16</f>
        <v>267</v>
      </c>
      <c r="G18" s="31"/>
    </row>
    <row r="19" spans="1:7" ht="21" x14ac:dyDescent="0.4">
      <c r="A19" s="9" t="s">
        <v>22</v>
      </c>
      <c r="B19" s="10">
        <f>B18/(B13*B14)</f>
        <v>142.85714285714283</v>
      </c>
      <c r="D19" s="32">
        <f>IF(D18 &lt; F18,D18,F18)</f>
        <v>267</v>
      </c>
      <c r="E19" s="32"/>
      <c r="F19" s="32"/>
      <c r="G19" s="32"/>
    </row>
    <row r="20" spans="1:7" ht="21" x14ac:dyDescent="0.4">
      <c r="A20" s="9" t="s">
        <v>23</v>
      </c>
      <c r="B20" s="10">
        <f>B18/((B15/2)*B13)</f>
        <v>326.5306122448979</v>
      </c>
    </row>
    <row r="21" spans="1:7" ht="21" x14ac:dyDescent="0.4">
      <c r="A21" s="9" t="s">
        <v>24</v>
      </c>
      <c r="B21" s="10">
        <f>(B2*1000)/((3.14/16)*(((B3*1000)-B16)^3))</f>
        <v>119.73008562625355</v>
      </c>
    </row>
    <row r="23" spans="1:7" ht="23.4" x14ac:dyDescent="0.45">
      <c r="A23" s="13" t="s">
        <v>30</v>
      </c>
      <c r="B23" s="14">
        <f>B7/B19</f>
        <v>1.4245000000000003</v>
      </c>
    </row>
    <row r="24" spans="1:7" ht="23.4" x14ac:dyDescent="0.45">
      <c r="A24" s="13" t="s">
        <v>31</v>
      </c>
      <c r="B24" s="14">
        <f>D19/B21</f>
        <v>2.2300159446428571</v>
      </c>
    </row>
  </sheetData>
  <mergeCells count="15">
    <mergeCell ref="D18:E18"/>
    <mergeCell ref="F18:G18"/>
    <mergeCell ref="D19:G19"/>
    <mergeCell ref="D14:G14"/>
    <mergeCell ref="D15:E15"/>
    <mergeCell ref="D16:E16"/>
    <mergeCell ref="F16:G16"/>
    <mergeCell ref="D17:G17"/>
    <mergeCell ref="A1:G1"/>
    <mergeCell ref="B9:C9"/>
    <mergeCell ref="D9:F9"/>
    <mergeCell ref="A11:D12"/>
    <mergeCell ref="E11:F12"/>
    <mergeCell ref="G11:G12"/>
    <mergeCell ref="D2:G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length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pramod</dc:creator>
  <cp:lastModifiedBy>Pramod Narayan</cp:lastModifiedBy>
  <dcterms:created xsi:type="dcterms:W3CDTF">2016-02-06T11:17:17Z</dcterms:created>
  <dcterms:modified xsi:type="dcterms:W3CDTF">2026-08-09T08:39:37Z</dcterms:modified>
</cp:coreProperties>
</file>